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/Users/tinomiksche/Desktop/Armin/"/>
    </mc:Choice>
  </mc:AlternateContent>
  <workbookProtection workbookPassword="F7A9" lockStructure="1"/>
  <bookViews>
    <workbookView xWindow="120" yWindow="460" windowWidth="27400" windowHeight="17960"/>
  </bookViews>
  <sheets>
    <sheet name="GNotKG-Gebührenrechner" sheetId="1" r:id="rId1"/>
    <sheet name="Tabelle2" sheetId="2" state="hidden" r:id="rId2"/>
    <sheet name="Tabelle3" sheetId="3" state="hidden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6" i="2" l="1"/>
  <c r="F95" i="2"/>
  <c r="F94" i="2"/>
  <c r="F93" i="2"/>
  <c r="F92" i="2"/>
  <c r="F91" i="2"/>
  <c r="E11" i="1"/>
  <c r="F90" i="2"/>
  <c r="F89" i="2"/>
  <c r="F88" i="2"/>
  <c r="F87" i="2"/>
  <c r="F86" i="2"/>
  <c r="F82" i="2"/>
  <c r="F81" i="2"/>
  <c r="F80" i="2"/>
  <c r="F79" i="2"/>
  <c r="F78" i="2"/>
  <c r="F77" i="2"/>
  <c r="F76" i="2"/>
  <c r="F75" i="2"/>
  <c r="F74" i="2"/>
  <c r="F73" i="2"/>
  <c r="E10" i="1"/>
  <c r="F72" i="2"/>
  <c r="F68" i="2"/>
  <c r="F67" i="2"/>
  <c r="F66" i="2"/>
  <c r="F65" i="2"/>
  <c r="F64" i="2"/>
  <c r="F63" i="2"/>
  <c r="F62" i="2"/>
  <c r="F61" i="2"/>
  <c r="E9" i="1"/>
  <c r="F60" i="2"/>
  <c r="F59" i="2"/>
  <c r="F58" i="2"/>
  <c r="F54" i="2"/>
  <c r="F53" i="2"/>
  <c r="F52" i="2"/>
  <c r="F51" i="2"/>
  <c r="F50" i="2"/>
  <c r="F49" i="2"/>
  <c r="F48" i="2"/>
  <c r="F47" i="2"/>
  <c r="E8" i="1"/>
  <c r="F46" i="2"/>
  <c r="F45" i="2"/>
  <c r="F44" i="2"/>
  <c r="F40" i="2"/>
  <c r="F39" i="2"/>
  <c r="F38" i="2"/>
  <c r="F37" i="2"/>
  <c r="F36" i="2"/>
  <c r="F35" i="2"/>
  <c r="F34" i="2"/>
  <c r="F33" i="2"/>
  <c r="E7" i="1"/>
  <c r="F31" i="2"/>
  <c r="F30" i="2"/>
  <c r="F32" i="2"/>
  <c r="F26" i="2"/>
  <c r="F25" i="2"/>
  <c r="F24" i="2"/>
  <c r="F23" i="2"/>
  <c r="F22" i="2"/>
  <c r="F21" i="2"/>
  <c r="F20" i="2"/>
  <c r="E6" i="1"/>
  <c r="F19" i="2"/>
  <c r="F18" i="2"/>
  <c r="F17" i="2"/>
  <c r="F16" i="2"/>
  <c r="F2" i="2"/>
  <c r="F12" i="2"/>
  <c r="F11" i="2"/>
  <c r="F10" i="2"/>
  <c r="F9" i="2"/>
  <c r="F8" i="2"/>
  <c r="F7" i="2"/>
  <c r="F3" i="2"/>
  <c r="F4" i="2"/>
  <c r="F5" i="2"/>
  <c r="F6" i="2"/>
  <c r="E5" i="1"/>
  <c r="E12" i="1"/>
</calcChain>
</file>

<file path=xl/sharedStrings.xml><?xml version="1.0" encoding="utf-8"?>
<sst xmlns="http://schemas.openxmlformats.org/spreadsheetml/2006/main" count="18" uniqueCount="18">
  <si>
    <t>Gebührensatz</t>
  </si>
  <si>
    <t>Position</t>
  </si>
  <si>
    <t>Summe:</t>
  </si>
  <si>
    <t>Geschäftswert in Euro</t>
  </si>
  <si>
    <t xml:space="preserve">Gebühr gem. § 34 GNotKG </t>
  </si>
  <si>
    <t>(z.B. Unterschriftsbeglaubigung mind. 20,00 Euro, maximal 70,00 Euro, Vertrag oder Beschluss mind. 120,00 Euro).</t>
  </si>
  <si>
    <t>Typische Gebührensätze sind:</t>
  </si>
  <si>
    <t>© Michael Gutfried</t>
  </si>
  <si>
    <t>ggf. zzgl. 19% Umsatzsteuer</t>
  </si>
  <si>
    <t>Hinweise:</t>
  </si>
  <si>
    <r>
      <t xml:space="preserve">Verträge, Beschlüsse, gemeinschaftliche Testamente: </t>
    </r>
    <r>
      <rPr>
        <b/>
        <sz val="11"/>
        <color theme="1"/>
        <rFont val="Calibri"/>
        <family val="2"/>
        <scheme val="minor"/>
      </rPr>
      <t>2,0</t>
    </r>
  </si>
  <si>
    <r>
      <t xml:space="preserve">vollstreckbare Grundschulden, Testamente, Vollmachten, Erklärungen: </t>
    </r>
    <r>
      <rPr>
        <b/>
        <sz val="11"/>
        <color theme="1"/>
        <rFont val="Calibri"/>
        <family val="2"/>
        <scheme val="minor"/>
      </rPr>
      <t>1,0</t>
    </r>
  </si>
  <si>
    <r>
      <t xml:space="preserve">Registeranmeldungen, Grundbuchanträge, Vollzug und Betreuung: </t>
    </r>
    <r>
      <rPr>
        <b/>
        <sz val="11"/>
        <color theme="1"/>
        <rFont val="Calibri"/>
        <family val="2"/>
        <scheme val="minor"/>
      </rPr>
      <t>0,5</t>
    </r>
  </si>
  <si>
    <r>
      <t>Unterschriftsbeglaubigung (ohne Entwurf):</t>
    </r>
    <r>
      <rPr>
        <b/>
        <sz val="11"/>
        <color theme="1"/>
        <rFont val="Calibri"/>
        <family val="2"/>
        <scheme val="minor"/>
      </rPr>
      <t xml:space="preserve"> 0,2</t>
    </r>
  </si>
  <si>
    <t xml:space="preserve">Es können je nach Vorgang Mindest- und Höchstgebühren anfallen, die dieser Gebührenrechner nicht berücksichtigt  </t>
  </si>
  <si>
    <t>Dieser Gebührenrechner dient nur zur ersten Information und kann nicht die Kostenberechnung durch den Notar ersetzen.</t>
  </si>
  <si>
    <t>Es wird keine Gewähr für die Richtigkeit der Berechnung übernommen!</t>
  </si>
  <si>
    <r>
      <rPr>
        <b/>
        <sz val="20"/>
        <color theme="1"/>
        <rFont val="Calibri"/>
        <family val="2"/>
        <scheme val="minor"/>
      </rPr>
      <t xml:space="preserve">    </t>
    </r>
    <r>
      <rPr>
        <b/>
        <sz val="20"/>
        <color theme="1"/>
        <rFont val="Arial"/>
        <family val="2"/>
      </rPr>
      <t xml:space="preserve">                      </t>
    </r>
    <r>
      <rPr>
        <b/>
        <sz val="20"/>
        <color theme="1"/>
        <rFont val="Times New Roman"/>
        <family val="1"/>
      </rPr>
      <t>G e b ü h r e n r e c h n e 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</si>
</sst>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theme="4" tint="0.3999755851924192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theme="4" tint="0.3999755851924192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4" tint="0.39994506668294322"/>
      </left>
      <right style="medium">
        <color auto="1"/>
      </right>
      <top/>
      <bottom/>
      <diagonal/>
    </border>
    <border>
      <left style="medium">
        <color theme="4" tint="0.39994506668294322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21">
    <xf numFmtId="0" fontId="0" fillId="0" borderId="0" xfId="0"/>
    <xf numFmtId="3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0" borderId="1" xfId="1" applyAlignment="1" applyProtection="1">
      <alignment horizontal="center"/>
    </xf>
    <xf numFmtId="0" fontId="2" fillId="0" borderId="3" xfId="1" applyBorder="1" applyAlignment="1" applyProtection="1">
      <alignment horizontal="center" wrapText="1"/>
    </xf>
    <xf numFmtId="0" fontId="1" fillId="2" borderId="5" xfId="2" applyBorder="1" applyAlignment="1" applyProtection="1">
      <alignment horizontal="center"/>
    </xf>
    <xf numFmtId="0" fontId="1" fillId="2" borderId="6" xfId="2" applyBorder="1" applyAlignment="1" applyProtection="1">
      <alignment horizontal="center"/>
    </xf>
    <xf numFmtId="0" fontId="1" fillId="2" borderId="7" xfId="2" applyBorder="1" applyAlignment="1" applyProtection="1">
      <alignment horizontal="center"/>
    </xf>
    <xf numFmtId="0" fontId="0" fillId="3" borderId="0" xfId="0" applyFill="1" applyProtection="1">
      <protection hidden="1"/>
    </xf>
    <xf numFmtId="0" fontId="0" fillId="3" borderId="0" xfId="0" applyFill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3" fontId="0" fillId="3" borderId="0" xfId="0" applyNumberFormat="1" applyFill="1" applyBorder="1" applyProtection="1"/>
    <xf numFmtId="164" fontId="1" fillId="4" borderId="8" xfId="2" applyNumberFormat="1" applyFill="1" applyBorder="1" applyProtection="1"/>
    <xf numFmtId="164" fontId="1" fillId="4" borderId="9" xfId="2" applyNumberFormat="1" applyFill="1" applyBorder="1" applyProtection="1"/>
    <xf numFmtId="164" fontId="3" fillId="4" borderId="4" xfId="2" applyNumberFormat="1" applyFont="1" applyFill="1" applyBorder="1" applyProtection="1"/>
    <xf numFmtId="0" fontId="3" fillId="4" borderId="2" xfId="0" applyFont="1" applyFill="1" applyBorder="1" applyProtection="1"/>
    <xf numFmtId="0" fontId="0" fillId="4" borderId="2" xfId="0" applyFill="1" applyBorder="1" applyProtection="1"/>
    <xf numFmtId="0" fontId="0" fillId="4" borderId="0" xfId="0" applyFill="1" applyProtection="1"/>
    <xf numFmtId="0" fontId="4" fillId="3" borderId="0" xfId="0" applyFont="1" applyFill="1" applyProtection="1">
      <protection hidden="1"/>
    </xf>
  </cellXfs>
  <cellStyles count="3">
    <cellStyle name="20 % - Akzent1" xfId="2" builtinId="30"/>
    <cellStyle name="Stand." xfId="0" builtinId="0"/>
    <cellStyle name="Überschrift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3</xdr:row>
      <xdr:rowOff>66675</xdr:rowOff>
    </xdr:from>
    <xdr:to>
      <xdr:col>9</xdr:col>
      <xdr:colOff>333323</xdr:colOff>
      <xdr:row>12</xdr:row>
      <xdr:rowOff>66675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971550"/>
          <a:ext cx="3524198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J29"/>
  <sheetViews>
    <sheetView tabSelected="1" workbookViewId="0">
      <selection activeCell="C5" sqref="C5"/>
    </sheetView>
  </sheetViews>
  <sheetFormatPr baseColWidth="10" defaultColWidth="0" defaultRowHeight="15" zeroHeight="1" x14ac:dyDescent="0.2"/>
  <cols>
    <col min="1" max="1" width="11.5" style="9" customWidth="1"/>
    <col min="2" max="2" width="8.6640625" style="9" customWidth="1"/>
    <col min="3" max="3" width="21.6640625" style="9" customWidth="1"/>
    <col min="4" max="4" width="17.6640625" style="9" customWidth="1"/>
    <col min="5" max="5" width="25" style="9" customWidth="1"/>
    <col min="6" max="6" width="11.5" style="9" customWidth="1"/>
    <col min="7" max="7" width="15" style="9" customWidth="1"/>
    <col min="8" max="10" width="11.5" style="9" customWidth="1"/>
    <col min="11" max="16384" width="11.5" style="9" hidden="1"/>
  </cols>
  <sheetData>
    <row r="1" spans="2:9" x14ac:dyDescent="0.2"/>
    <row r="2" spans="2:9" ht="26" x14ac:dyDescent="0.3">
      <c r="C2" s="20" t="s">
        <v>17</v>
      </c>
    </row>
    <row r="3" spans="2:9" x14ac:dyDescent="0.2"/>
    <row r="4" spans="2:9" ht="16" thickBot="1" x14ac:dyDescent="0.25">
      <c r="B4" s="4" t="s">
        <v>1</v>
      </c>
      <c r="C4" s="4" t="s">
        <v>3</v>
      </c>
      <c r="D4" s="4" t="s">
        <v>0</v>
      </c>
      <c r="E4" s="5" t="s">
        <v>4</v>
      </c>
      <c r="F4" s="10"/>
      <c r="G4" s="10"/>
      <c r="H4" s="10"/>
      <c r="I4" s="10"/>
    </row>
    <row r="5" spans="2:9" x14ac:dyDescent="0.2">
      <c r="B5" s="6">
        <v>1</v>
      </c>
      <c r="C5" s="2"/>
      <c r="D5" s="3"/>
      <c r="E5" s="14" t="str">
        <f>IF(OR(C5="",D5=""),"",IF(VLOOKUP(C5,Tabelle2!$E$1:$F$14,2,TRUE)*D5&lt;15,15,VLOOKUP(C5,Tabelle2!$E$1:$F$14,2,TRUE)*D5))</f>
        <v/>
      </c>
      <c r="F5" s="10"/>
      <c r="G5" s="10"/>
      <c r="H5" s="10"/>
      <c r="I5" s="10"/>
    </row>
    <row r="6" spans="2:9" x14ac:dyDescent="0.2">
      <c r="B6" s="7">
        <v>2</v>
      </c>
      <c r="C6" s="2"/>
      <c r="D6" s="3"/>
      <c r="E6" s="14" t="str">
        <f>IF(OR(C6="",D6=7),"",IF(VLOOKUP(C6,Tabelle2!$E$15:$F$28,2,TRUE)*D6&lt;15,15,VLOOKUP(C6,Tabelle2!$E$15:$F$28,2,TRUE)*D6))</f>
        <v/>
      </c>
      <c r="F6" s="10"/>
      <c r="G6" s="10"/>
      <c r="H6" s="10"/>
      <c r="I6" s="10"/>
    </row>
    <row r="7" spans="2:9" x14ac:dyDescent="0.2">
      <c r="B7" s="7">
        <v>3</v>
      </c>
      <c r="C7" s="2"/>
      <c r="D7" s="3"/>
      <c r="E7" s="14" t="str">
        <f>IF(OR(C7="",D7=""),"",IF(VLOOKUP(C7,Tabelle2!$E$29:$F$42,2,TRUE)*D7&lt;15,15,VLOOKUP(C7,Tabelle2!$E$29:$F$42,2,TRUE)*D7))</f>
        <v/>
      </c>
      <c r="F7" s="10"/>
      <c r="G7" s="10"/>
      <c r="H7" s="10"/>
      <c r="I7" s="10"/>
    </row>
    <row r="8" spans="2:9" x14ac:dyDescent="0.2">
      <c r="B8" s="7">
        <v>4</v>
      </c>
      <c r="C8" s="2"/>
      <c r="D8" s="3"/>
      <c r="E8" s="14" t="str">
        <f>IF(OR(C8="",D8=""),"",IF(VLOOKUP(C8,Tabelle2!$E$43:$F$56,2,TRUE)*D8&lt;15,15,VLOOKUP(C8,Tabelle2!$E$43:$F$56,2,TRUE)*D8))</f>
        <v/>
      </c>
      <c r="F8" s="10"/>
      <c r="G8" s="10"/>
      <c r="H8" s="10"/>
      <c r="I8" s="10"/>
    </row>
    <row r="9" spans="2:9" x14ac:dyDescent="0.2">
      <c r="B9" s="7">
        <v>5</v>
      </c>
      <c r="C9" s="2"/>
      <c r="D9" s="3"/>
      <c r="E9" s="14" t="str">
        <f>IF(OR(C9="",D9=""),"",IF(VLOOKUP(C9,Tabelle2!$E$57:$F$70,2,TRUE)*D9&lt;15,15,VLOOKUP(C9,Tabelle2!$E$57:$F$70,2,TRUE)*D9))</f>
        <v/>
      </c>
      <c r="F9" s="10"/>
      <c r="G9" s="10"/>
      <c r="H9" s="10"/>
      <c r="I9" s="10"/>
    </row>
    <row r="10" spans="2:9" x14ac:dyDescent="0.2">
      <c r="B10" s="7">
        <v>6</v>
      </c>
      <c r="C10" s="2"/>
      <c r="D10" s="3"/>
      <c r="E10" s="14" t="str">
        <f>IF(OR(C10="",D10=""),"",IF(VLOOKUP(C10,Tabelle2!$E$71:$F$84,2,TRUE)*D10&lt;15,15,VLOOKUP(C10,Tabelle2!$E$71:$F$84,2,TRUE)*D10))</f>
        <v/>
      </c>
      <c r="F10" s="10"/>
      <c r="G10" s="10"/>
      <c r="H10" s="10"/>
      <c r="I10" s="10"/>
    </row>
    <row r="11" spans="2:9" ht="16" thickBot="1" x14ac:dyDescent="0.25">
      <c r="B11" s="8">
        <v>7</v>
      </c>
      <c r="C11" s="2"/>
      <c r="D11" s="3"/>
      <c r="E11" s="15" t="str">
        <f>IF(OR(C11="",D11=""),"",IF(VLOOKUP(C11,Tabelle2!$E$85:$F$98,2,TRUE)*D11&lt;15,15,VLOOKUP(C11,Tabelle2!$E$85:$F$98,2,TRUE)*D11))</f>
        <v/>
      </c>
      <c r="F11" s="10"/>
      <c r="G11" s="10"/>
      <c r="H11" s="10"/>
      <c r="I11" s="10"/>
    </row>
    <row r="12" spans="2:9" x14ac:dyDescent="0.2">
      <c r="B12" s="17" t="s">
        <v>2</v>
      </c>
      <c r="C12" s="18"/>
      <c r="D12" s="18"/>
      <c r="E12" s="16">
        <f>SUM(E5:E11)</f>
        <v>0</v>
      </c>
      <c r="F12" s="10"/>
      <c r="G12" s="10"/>
      <c r="H12" s="10"/>
      <c r="I12" s="10"/>
    </row>
    <row r="13" spans="2:9" x14ac:dyDescent="0.2">
      <c r="B13" s="19"/>
      <c r="C13" s="19"/>
      <c r="D13" s="19"/>
      <c r="E13" s="19" t="s">
        <v>8</v>
      </c>
      <c r="F13" s="10"/>
      <c r="G13" s="10"/>
      <c r="H13" s="10"/>
      <c r="I13" s="10"/>
    </row>
    <row r="14" spans="2:9" x14ac:dyDescent="0.2">
      <c r="B14" s="11" t="s">
        <v>9</v>
      </c>
      <c r="C14" s="12"/>
      <c r="D14" s="12"/>
      <c r="E14" s="12"/>
      <c r="F14" s="12"/>
      <c r="G14" s="12"/>
      <c r="H14" s="12"/>
      <c r="I14" s="12"/>
    </row>
    <row r="15" spans="2:9" x14ac:dyDescent="0.2">
      <c r="B15" s="12" t="s">
        <v>14</v>
      </c>
      <c r="C15" s="12"/>
      <c r="D15" s="12"/>
      <c r="E15" s="12"/>
      <c r="F15" s="12"/>
      <c r="G15" s="13"/>
      <c r="H15" s="12"/>
      <c r="I15" s="12"/>
    </row>
    <row r="16" spans="2:9" x14ac:dyDescent="0.2">
      <c r="B16" s="12" t="s">
        <v>5</v>
      </c>
      <c r="C16" s="12"/>
      <c r="D16" s="12"/>
      <c r="E16" s="12"/>
      <c r="F16" s="12"/>
      <c r="G16" s="13"/>
      <c r="H16" s="12"/>
      <c r="I16" s="12"/>
    </row>
    <row r="17" spans="2:9" x14ac:dyDescent="0.2">
      <c r="B17" s="12"/>
      <c r="C17" s="12"/>
      <c r="D17" s="12"/>
      <c r="E17" s="12"/>
      <c r="F17" s="12"/>
      <c r="G17" s="13"/>
      <c r="H17" s="12"/>
      <c r="I17" s="12"/>
    </row>
    <row r="18" spans="2:9" x14ac:dyDescent="0.2">
      <c r="B18" s="11" t="s">
        <v>6</v>
      </c>
      <c r="C18" s="12"/>
      <c r="D18" s="12"/>
      <c r="E18" s="12"/>
      <c r="F18" s="12"/>
      <c r="G18" s="13"/>
      <c r="H18" s="12"/>
      <c r="I18" s="12"/>
    </row>
    <row r="19" spans="2:9" x14ac:dyDescent="0.2">
      <c r="B19" s="12" t="s">
        <v>10</v>
      </c>
      <c r="C19" s="12"/>
      <c r="D19" s="12"/>
      <c r="E19" s="12"/>
      <c r="F19" s="12"/>
      <c r="G19" s="12"/>
      <c r="H19" s="12"/>
      <c r="I19" s="12"/>
    </row>
    <row r="20" spans="2:9" x14ac:dyDescent="0.2">
      <c r="B20" s="12" t="s">
        <v>11</v>
      </c>
      <c r="C20" s="12"/>
      <c r="D20" s="12"/>
      <c r="E20" s="12"/>
      <c r="F20" s="12"/>
      <c r="G20" s="12"/>
      <c r="H20" s="12"/>
      <c r="I20" s="12"/>
    </row>
    <row r="21" spans="2:9" x14ac:dyDescent="0.2">
      <c r="B21" s="12" t="s">
        <v>12</v>
      </c>
      <c r="C21" s="12"/>
      <c r="D21" s="12"/>
      <c r="E21" s="12"/>
      <c r="F21" s="12"/>
      <c r="G21" s="12"/>
      <c r="H21" s="12"/>
      <c r="I21" s="12"/>
    </row>
    <row r="22" spans="2:9" x14ac:dyDescent="0.2">
      <c r="B22" s="12" t="s">
        <v>13</v>
      </c>
      <c r="C22" s="12"/>
      <c r="D22" s="12"/>
      <c r="E22" s="12"/>
      <c r="F22" s="12"/>
      <c r="G22" s="12"/>
      <c r="H22" s="12"/>
      <c r="I22" s="12"/>
    </row>
    <row r="23" spans="2:9" x14ac:dyDescent="0.2">
      <c r="B23" s="12"/>
      <c r="C23" s="12"/>
      <c r="D23" s="12"/>
      <c r="E23" s="12"/>
      <c r="F23" s="12"/>
      <c r="G23" s="12"/>
      <c r="H23" s="12"/>
      <c r="I23" s="12"/>
    </row>
    <row r="24" spans="2:9" x14ac:dyDescent="0.2">
      <c r="B24" s="11" t="s">
        <v>15</v>
      </c>
      <c r="C24" s="12"/>
      <c r="D24" s="12"/>
      <c r="E24" s="12"/>
      <c r="F24" s="12"/>
      <c r="G24" s="12"/>
      <c r="H24" s="12"/>
      <c r="I24" s="12"/>
    </row>
    <row r="25" spans="2:9" x14ac:dyDescent="0.2">
      <c r="B25" s="11" t="s">
        <v>16</v>
      </c>
      <c r="C25" s="12"/>
      <c r="D25" s="12"/>
      <c r="E25" s="12"/>
      <c r="F25" s="12"/>
      <c r="G25" s="12"/>
      <c r="H25" s="12"/>
      <c r="I25" s="12"/>
    </row>
    <row r="26" spans="2:9" x14ac:dyDescent="0.2">
      <c r="B26" s="11"/>
      <c r="C26" s="12"/>
      <c r="D26" s="12"/>
      <c r="E26" s="12"/>
      <c r="F26" s="12"/>
      <c r="G26" s="12"/>
      <c r="H26" s="12"/>
      <c r="I26" s="12"/>
    </row>
    <row r="27" spans="2:9" x14ac:dyDescent="0.2">
      <c r="B27" s="11" t="s">
        <v>7</v>
      </c>
      <c r="C27" s="12"/>
      <c r="D27" s="12"/>
      <c r="E27" s="12"/>
      <c r="F27" s="12"/>
      <c r="G27" s="12"/>
      <c r="H27" s="12"/>
      <c r="I27" s="12"/>
    </row>
    <row r="28" spans="2:9" x14ac:dyDescent="0.2">
      <c r="B28" s="10"/>
      <c r="C28" s="10"/>
      <c r="D28" s="10"/>
      <c r="E28" s="10"/>
      <c r="F28" s="10"/>
      <c r="G28" s="10"/>
      <c r="H28" s="10"/>
      <c r="I28" s="10"/>
    </row>
    <row r="29" spans="2:9" x14ac:dyDescent="0.2"/>
  </sheetData>
  <sheetProtection password="F7A9" sheet="1" objects="1" scenarios="1" selectLockedCells="1"/>
  <protectedRanges>
    <protectedRange sqref="C5:D11" name="Bereich1"/>
  </protectedRange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69" yWindow="252" count="1">
        <x14:dataValidation type="list" allowBlank="1" showInputMessage="1" showErrorMessage="1">
          <x14:formula1>
            <xm:f>Tabelle2!$A$1:$A$21</xm:f>
          </x14:formula1>
          <xm:sqref>D5:D11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H98"/>
  <sheetViews>
    <sheetView workbookViewId="0">
      <selection activeCell="F12" sqref="F12"/>
    </sheetView>
  </sheetViews>
  <sheetFormatPr baseColWidth="10" defaultRowHeight="15" x14ac:dyDescent="0.2"/>
  <sheetData>
    <row r="1" spans="1:8" x14ac:dyDescent="0.2">
      <c r="A1">
        <v>2</v>
      </c>
      <c r="E1">
        <v>0</v>
      </c>
      <c r="F1">
        <v>15</v>
      </c>
    </row>
    <row r="2" spans="1:8" x14ac:dyDescent="0.2">
      <c r="A2">
        <v>1</v>
      </c>
      <c r="E2">
        <v>501</v>
      </c>
      <c r="F2">
        <f>ROUNDUP(('GNotKG-Gebührenrechner'!C5-E2+1)/G2,0)*H2+15</f>
        <v>11</v>
      </c>
      <c r="G2">
        <v>500</v>
      </c>
      <c r="H2">
        <v>4</v>
      </c>
    </row>
    <row r="3" spans="1:8" x14ac:dyDescent="0.2">
      <c r="A3">
        <v>0.5</v>
      </c>
      <c r="E3">
        <v>2001</v>
      </c>
      <c r="F3">
        <f>ROUNDUP(('GNotKG-Gebührenrechner'!C5-E3+1)/G3,0)*H3+27</f>
        <v>15</v>
      </c>
      <c r="G3">
        <v>1000</v>
      </c>
      <c r="H3">
        <v>6</v>
      </c>
    </row>
    <row r="4" spans="1:8" x14ac:dyDescent="0.2">
      <c r="A4">
        <v>0.2</v>
      </c>
      <c r="E4">
        <v>10001</v>
      </c>
      <c r="F4">
        <f>ROUNDUP(('GNotKG-Gebührenrechner'!C5-E4+1)/G4,0)*H4+75</f>
        <v>43</v>
      </c>
      <c r="G4">
        <v>3000</v>
      </c>
      <c r="H4">
        <v>8</v>
      </c>
    </row>
    <row r="5" spans="1:8" x14ac:dyDescent="0.2">
      <c r="A5">
        <v>0.3</v>
      </c>
      <c r="E5">
        <v>25001</v>
      </c>
      <c r="F5">
        <f>ROUNDUP(('GNotKG-Gebührenrechner'!C5-E5+1)/G5,0)*H5+115</f>
        <v>65</v>
      </c>
      <c r="G5">
        <v>5000</v>
      </c>
      <c r="H5">
        <v>10</v>
      </c>
    </row>
    <row r="6" spans="1:8" x14ac:dyDescent="0.2">
      <c r="A6">
        <v>0.4</v>
      </c>
      <c r="E6">
        <v>50001</v>
      </c>
      <c r="F6">
        <f>ROUNDUP(('GNotKG-Gebührenrechner'!C5-E6+1)/G6,0)*H6+165</f>
        <v>57</v>
      </c>
      <c r="G6">
        <v>15000</v>
      </c>
      <c r="H6">
        <v>27</v>
      </c>
    </row>
    <row r="7" spans="1:8" x14ac:dyDescent="0.2">
      <c r="A7">
        <v>0.6</v>
      </c>
      <c r="E7">
        <v>200001</v>
      </c>
      <c r="F7">
        <f>ROUNDUP(('GNotKG-Gebührenrechner'!C5-E7+1)/G7,0)*H7+435</f>
        <v>85</v>
      </c>
      <c r="G7">
        <v>30000</v>
      </c>
      <c r="H7">
        <v>50</v>
      </c>
    </row>
    <row r="8" spans="1:8" x14ac:dyDescent="0.2">
      <c r="A8">
        <v>0.7</v>
      </c>
      <c r="E8">
        <v>500001</v>
      </c>
      <c r="F8">
        <f>ROUNDUP(('GNotKG-Gebührenrechner'!C5-E8+1)/G8,0)*H8+935</f>
        <v>135</v>
      </c>
      <c r="G8">
        <v>50000</v>
      </c>
      <c r="H8">
        <v>80</v>
      </c>
    </row>
    <row r="9" spans="1:8" x14ac:dyDescent="0.2">
      <c r="A9">
        <v>0.8</v>
      </c>
      <c r="E9">
        <v>5000001</v>
      </c>
      <c r="F9">
        <f>ROUNDUP(('GNotKG-Gebührenrechner'!C5-E9+1)/G9,0)*H9+8135</f>
        <v>4885</v>
      </c>
      <c r="G9">
        <v>200000</v>
      </c>
      <c r="H9">
        <v>130</v>
      </c>
    </row>
    <row r="10" spans="1:8" x14ac:dyDescent="0.2">
      <c r="A10">
        <v>0.9</v>
      </c>
      <c r="E10">
        <v>10000001</v>
      </c>
      <c r="F10">
        <f>ROUNDUP(('GNotKG-Gebührenrechner'!C5-E10+1)/G10,0)*H10+11385</f>
        <v>5385</v>
      </c>
      <c r="G10">
        <v>250000</v>
      </c>
      <c r="H10">
        <v>150</v>
      </c>
    </row>
    <row r="11" spans="1:8" x14ac:dyDescent="0.2">
      <c r="A11">
        <v>1.1000000000000001</v>
      </c>
      <c r="E11" s="1">
        <v>20000001</v>
      </c>
      <c r="F11">
        <f>ROUNDUP(('GNotKG-Gebührenrechner'!C5-E11+1)/G11,0)*H11+17385</f>
        <v>6185</v>
      </c>
      <c r="G11">
        <v>500000</v>
      </c>
      <c r="H11">
        <v>280</v>
      </c>
    </row>
    <row r="12" spans="1:8" x14ac:dyDescent="0.2">
      <c r="A12">
        <v>1.2</v>
      </c>
      <c r="E12">
        <v>30000001</v>
      </c>
      <c r="F12">
        <f>ROUNDUP(('GNotKG-Gebührenrechner'!C5-E12+1)/G12,0)*H12+22985</f>
        <v>19385</v>
      </c>
      <c r="G12">
        <v>1000000</v>
      </c>
      <c r="H12">
        <v>120</v>
      </c>
    </row>
    <row r="13" spans="1:8" x14ac:dyDescent="0.2">
      <c r="A13">
        <v>1.3</v>
      </c>
      <c r="E13">
        <v>60000001</v>
      </c>
      <c r="F13">
        <v>26585</v>
      </c>
    </row>
    <row r="14" spans="1:8" x14ac:dyDescent="0.2">
      <c r="A14">
        <v>1.4</v>
      </c>
      <c r="E14">
        <v>60000000000000</v>
      </c>
      <c r="F14">
        <v>26585</v>
      </c>
    </row>
    <row r="15" spans="1:8" x14ac:dyDescent="0.2">
      <c r="A15">
        <v>1.5</v>
      </c>
      <c r="E15">
        <v>0</v>
      </c>
      <c r="F15">
        <v>15</v>
      </c>
    </row>
    <row r="16" spans="1:8" x14ac:dyDescent="0.2">
      <c r="A16">
        <v>1.6</v>
      </c>
      <c r="E16">
        <v>501</v>
      </c>
      <c r="F16">
        <f>ROUNDUP(('GNotKG-Gebührenrechner'!C6-E16+1)/G16,0)*H16+15</f>
        <v>11</v>
      </c>
      <c r="G16">
        <v>500</v>
      </c>
      <c r="H16">
        <v>4</v>
      </c>
    </row>
    <row r="17" spans="1:8" x14ac:dyDescent="0.2">
      <c r="A17">
        <v>1.7</v>
      </c>
      <c r="E17">
        <v>2001</v>
      </c>
      <c r="F17">
        <f>ROUNDUP(('GNotKG-Gebührenrechner'!C6-E17+1)/G17,0)*H17+27</f>
        <v>15</v>
      </c>
      <c r="G17">
        <v>1000</v>
      </c>
      <c r="H17">
        <v>6</v>
      </c>
    </row>
    <row r="18" spans="1:8" x14ac:dyDescent="0.2">
      <c r="A18">
        <v>1.8</v>
      </c>
      <c r="E18">
        <v>10001</v>
      </c>
      <c r="F18">
        <f>ROUNDUP(('GNotKG-Gebührenrechner'!C6-E18+1)/G18,0)*H18+75</f>
        <v>43</v>
      </c>
      <c r="G18">
        <v>3000</v>
      </c>
      <c r="H18">
        <v>8</v>
      </c>
    </row>
    <row r="19" spans="1:8" x14ac:dyDescent="0.2">
      <c r="A19">
        <v>1.9</v>
      </c>
      <c r="E19">
        <v>25001</v>
      </c>
      <c r="F19">
        <f>ROUNDUP(('GNotKG-Gebührenrechner'!C6-E19+1)/G19,0)*H19+115</f>
        <v>65</v>
      </c>
      <c r="G19">
        <v>5000</v>
      </c>
      <c r="H19">
        <v>10</v>
      </c>
    </row>
    <row r="20" spans="1:8" x14ac:dyDescent="0.2">
      <c r="A20">
        <v>3</v>
      </c>
      <c r="E20">
        <v>50001</v>
      </c>
      <c r="F20">
        <f>ROUNDUP(('GNotKG-Gebührenrechner'!C6-E20+1)/G20,0)*H20+165</f>
        <v>57</v>
      </c>
      <c r="G20">
        <v>15000</v>
      </c>
      <c r="H20">
        <v>27</v>
      </c>
    </row>
    <row r="21" spans="1:8" x14ac:dyDescent="0.2">
      <c r="A21">
        <v>6</v>
      </c>
      <c r="E21">
        <v>200001</v>
      </c>
      <c r="F21">
        <f>ROUNDUP(('GNotKG-Gebührenrechner'!C6-E21+1)/G21,0)*H21+435</f>
        <v>85</v>
      </c>
      <c r="G21">
        <v>30000</v>
      </c>
      <c r="H21">
        <v>50</v>
      </c>
    </row>
    <row r="22" spans="1:8" x14ac:dyDescent="0.2">
      <c r="E22">
        <v>500001</v>
      </c>
      <c r="F22">
        <f>ROUNDUP(('GNotKG-Gebührenrechner'!C6-E22+1)/G22,0)*H22+935</f>
        <v>135</v>
      </c>
      <c r="G22">
        <v>50000</v>
      </c>
      <c r="H22">
        <v>80</v>
      </c>
    </row>
    <row r="23" spans="1:8" x14ac:dyDescent="0.2">
      <c r="E23">
        <v>5000001</v>
      </c>
      <c r="F23">
        <f>ROUNDUP(('GNotKG-Gebührenrechner'!C6-E23+1)/G23,0)*H23+8135</f>
        <v>4885</v>
      </c>
      <c r="G23">
        <v>200000</v>
      </c>
      <c r="H23">
        <v>130</v>
      </c>
    </row>
    <row r="24" spans="1:8" x14ac:dyDescent="0.2">
      <c r="E24">
        <v>10000001</v>
      </c>
      <c r="F24">
        <f>ROUNDUP(('GNotKG-Gebührenrechner'!C6-E24+1)/G24,0)*H24+11385</f>
        <v>5385</v>
      </c>
      <c r="G24">
        <v>250000</v>
      </c>
      <c r="H24">
        <v>150</v>
      </c>
    </row>
    <row r="25" spans="1:8" x14ac:dyDescent="0.2">
      <c r="E25" s="1">
        <v>20000001</v>
      </c>
      <c r="F25">
        <f>ROUNDUP(('GNotKG-Gebührenrechner'!C6-E25+1)/G25,0)*H25+17385</f>
        <v>6185</v>
      </c>
      <c r="G25">
        <v>500000</v>
      </c>
      <c r="H25">
        <v>280</v>
      </c>
    </row>
    <row r="26" spans="1:8" x14ac:dyDescent="0.2">
      <c r="E26">
        <v>30000001</v>
      </c>
      <c r="F26">
        <f>ROUNDUP(('GNotKG-Gebührenrechner'!C6-E26+1)/G26,0)*H26+22985</f>
        <v>19385</v>
      </c>
      <c r="G26">
        <v>1000000</v>
      </c>
      <c r="H26">
        <v>120</v>
      </c>
    </row>
    <row r="27" spans="1:8" x14ac:dyDescent="0.2">
      <c r="E27">
        <v>60000001</v>
      </c>
      <c r="F27">
        <v>26585</v>
      </c>
    </row>
    <row r="28" spans="1:8" x14ac:dyDescent="0.2">
      <c r="E28">
        <v>60000000000000</v>
      </c>
      <c r="F28">
        <v>26585</v>
      </c>
    </row>
    <row r="29" spans="1:8" x14ac:dyDescent="0.2">
      <c r="E29">
        <v>0</v>
      </c>
      <c r="F29">
        <v>15</v>
      </c>
    </row>
    <row r="30" spans="1:8" x14ac:dyDescent="0.2">
      <c r="E30">
        <v>501</v>
      </c>
      <c r="F30">
        <f>ROUNDUP(('GNotKG-Gebührenrechner'!C7-E30+1)/G30,0)*H30+15</f>
        <v>11</v>
      </c>
      <c r="G30">
        <v>500</v>
      </c>
      <c r="H30">
        <v>4</v>
      </c>
    </row>
    <row r="31" spans="1:8" x14ac:dyDescent="0.2">
      <c r="E31">
        <v>2001</v>
      </c>
      <c r="F31">
        <f>ROUNDUP(('GNotKG-Gebührenrechner'!C7-E31+1)/G31,0)*H31+27</f>
        <v>15</v>
      </c>
      <c r="G31">
        <v>1000</v>
      </c>
      <c r="H31">
        <v>6</v>
      </c>
    </row>
    <row r="32" spans="1:8" x14ac:dyDescent="0.2">
      <c r="E32">
        <v>10001</v>
      </c>
      <c r="F32">
        <f>ROUNDUP(('GNotKG-Gebührenrechner'!C7-E32+1)/G32,0)*H32+75</f>
        <v>43</v>
      </c>
      <c r="G32">
        <v>3000</v>
      </c>
      <c r="H32">
        <v>8</v>
      </c>
    </row>
    <row r="33" spans="5:8" x14ac:dyDescent="0.2">
      <c r="E33">
        <v>25001</v>
      </c>
      <c r="F33">
        <f>ROUNDUP(('GNotKG-Gebührenrechner'!C7-E33+1)/G33,0)*H33+115</f>
        <v>65</v>
      </c>
      <c r="G33">
        <v>5000</v>
      </c>
      <c r="H33">
        <v>10</v>
      </c>
    </row>
    <row r="34" spans="5:8" x14ac:dyDescent="0.2">
      <c r="E34">
        <v>50001</v>
      </c>
      <c r="F34">
        <f>ROUNDUP(('GNotKG-Gebührenrechner'!C7-E34+1)/G34,0)*H34+165</f>
        <v>57</v>
      </c>
      <c r="G34">
        <v>15000</v>
      </c>
      <c r="H34">
        <v>27</v>
      </c>
    </row>
    <row r="35" spans="5:8" x14ac:dyDescent="0.2">
      <c r="E35">
        <v>200001</v>
      </c>
      <c r="F35">
        <f>ROUNDUP(('GNotKG-Gebührenrechner'!C7-E35+1)/G35,0)*H35+435</f>
        <v>85</v>
      </c>
      <c r="G35">
        <v>30000</v>
      </c>
      <c r="H35">
        <v>50</v>
      </c>
    </row>
    <row r="36" spans="5:8" x14ac:dyDescent="0.2">
      <c r="E36">
        <v>500001</v>
      </c>
      <c r="F36">
        <f>ROUNDUP(('GNotKG-Gebührenrechner'!C7-E36+1)/G36,0)*H36+935</f>
        <v>135</v>
      </c>
      <c r="G36">
        <v>50000</v>
      </c>
      <c r="H36">
        <v>80</v>
      </c>
    </row>
    <row r="37" spans="5:8" x14ac:dyDescent="0.2">
      <c r="E37">
        <v>5000001</v>
      </c>
      <c r="F37">
        <f>ROUNDUP(('GNotKG-Gebührenrechner'!C7-E37+1)/G37,0)*H37+8135</f>
        <v>4885</v>
      </c>
      <c r="G37">
        <v>200000</v>
      </c>
      <c r="H37">
        <v>130</v>
      </c>
    </row>
    <row r="38" spans="5:8" x14ac:dyDescent="0.2">
      <c r="E38">
        <v>10000001</v>
      </c>
      <c r="F38">
        <f>ROUNDUP(('GNotKG-Gebührenrechner'!C7-E38+1)/G38,0)*H38+11385</f>
        <v>5385</v>
      </c>
      <c r="G38">
        <v>250000</v>
      </c>
      <c r="H38">
        <v>150</v>
      </c>
    </row>
    <row r="39" spans="5:8" x14ac:dyDescent="0.2">
      <c r="E39" s="1">
        <v>20000001</v>
      </c>
      <c r="F39">
        <f>ROUNDUP(('GNotKG-Gebührenrechner'!C7-E39+1)/G39,0)*H39+17385</f>
        <v>6185</v>
      </c>
      <c r="G39">
        <v>500000</v>
      </c>
      <c r="H39">
        <v>280</v>
      </c>
    </row>
    <row r="40" spans="5:8" x14ac:dyDescent="0.2">
      <c r="E40">
        <v>30000001</v>
      </c>
      <c r="F40">
        <f>ROUNDUP(('GNotKG-Gebührenrechner'!C7-E40+1)/G40,0)*H40+22985</f>
        <v>19385</v>
      </c>
      <c r="G40">
        <v>1000000</v>
      </c>
      <c r="H40">
        <v>120</v>
      </c>
    </row>
    <row r="41" spans="5:8" x14ac:dyDescent="0.2">
      <c r="E41">
        <v>60000001</v>
      </c>
      <c r="F41">
        <v>26585</v>
      </c>
    </row>
    <row r="42" spans="5:8" x14ac:dyDescent="0.2">
      <c r="E42">
        <v>60000000000000</v>
      </c>
      <c r="F42">
        <v>26585</v>
      </c>
    </row>
    <row r="43" spans="5:8" x14ac:dyDescent="0.2">
      <c r="E43">
        <v>0</v>
      </c>
      <c r="F43">
        <v>15</v>
      </c>
    </row>
    <row r="44" spans="5:8" x14ac:dyDescent="0.2">
      <c r="E44">
        <v>501</v>
      </c>
      <c r="F44">
        <f>ROUNDUP(('GNotKG-Gebührenrechner'!C8-E44+1)/G44,0)*H44+15</f>
        <v>11</v>
      </c>
      <c r="G44">
        <v>500</v>
      </c>
      <c r="H44">
        <v>4</v>
      </c>
    </row>
    <row r="45" spans="5:8" x14ac:dyDescent="0.2">
      <c r="E45">
        <v>2001</v>
      </c>
      <c r="F45">
        <f>ROUNDUP(('GNotKG-Gebührenrechner'!C8-E45+1)/G45,0)*H45+27</f>
        <v>15</v>
      </c>
      <c r="G45">
        <v>1000</v>
      </c>
      <c r="H45">
        <v>6</v>
      </c>
    </row>
    <row r="46" spans="5:8" x14ac:dyDescent="0.2">
      <c r="E46">
        <v>10001</v>
      </c>
      <c r="F46">
        <f>ROUNDUP(('GNotKG-Gebührenrechner'!C8-E46+1)/G46,0)*H46+75</f>
        <v>43</v>
      </c>
      <c r="G46">
        <v>3000</v>
      </c>
      <c r="H46">
        <v>8</v>
      </c>
    </row>
    <row r="47" spans="5:8" x14ac:dyDescent="0.2">
      <c r="E47">
        <v>25001</v>
      </c>
      <c r="F47">
        <f>ROUNDUP(('GNotKG-Gebührenrechner'!C8-E47+1)/G47,0)*H47+115</f>
        <v>65</v>
      </c>
      <c r="G47">
        <v>5000</v>
      </c>
      <c r="H47">
        <v>10</v>
      </c>
    </row>
    <row r="48" spans="5:8" x14ac:dyDescent="0.2">
      <c r="E48">
        <v>50001</v>
      </c>
      <c r="F48">
        <f>ROUNDUP(('GNotKG-Gebührenrechner'!C8-E48+1)/G48,0)*H48+165</f>
        <v>57</v>
      </c>
      <c r="G48">
        <v>15000</v>
      </c>
      <c r="H48">
        <v>27</v>
      </c>
    </row>
    <row r="49" spans="5:8" x14ac:dyDescent="0.2">
      <c r="E49">
        <v>200001</v>
      </c>
      <c r="F49">
        <f>ROUNDUP(('GNotKG-Gebührenrechner'!C8-E49+1)/G49,0)*H49+435</f>
        <v>85</v>
      </c>
      <c r="G49">
        <v>30000</v>
      </c>
      <c r="H49">
        <v>50</v>
      </c>
    </row>
    <row r="50" spans="5:8" x14ac:dyDescent="0.2">
      <c r="E50">
        <v>500001</v>
      </c>
      <c r="F50">
        <f>ROUNDUP(('GNotKG-Gebührenrechner'!C8-E50+1)/G50,0)*H50+935</f>
        <v>135</v>
      </c>
      <c r="G50">
        <v>50000</v>
      </c>
      <c r="H50">
        <v>80</v>
      </c>
    </row>
    <row r="51" spans="5:8" x14ac:dyDescent="0.2">
      <c r="E51">
        <v>5000001</v>
      </c>
      <c r="F51">
        <f>ROUNDUP(('GNotKG-Gebührenrechner'!C8-E51+1)/G51,0)*H51+8135</f>
        <v>4885</v>
      </c>
      <c r="G51">
        <v>200000</v>
      </c>
      <c r="H51">
        <v>130</v>
      </c>
    </row>
    <row r="52" spans="5:8" x14ac:dyDescent="0.2">
      <c r="E52">
        <v>10000001</v>
      </c>
      <c r="F52">
        <f>ROUNDUP(('GNotKG-Gebührenrechner'!C8-E52+1)/G52,0)*H52+11385</f>
        <v>5385</v>
      </c>
      <c r="G52">
        <v>250000</v>
      </c>
      <c r="H52">
        <v>150</v>
      </c>
    </row>
    <row r="53" spans="5:8" x14ac:dyDescent="0.2">
      <c r="E53" s="1">
        <v>20000001</v>
      </c>
      <c r="F53">
        <f>ROUNDUP(('GNotKG-Gebührenrechner'!C8-E53+1)/G53,0)*H53+17385</f>
        <v>6185</v>
      </c>
      <c r="G53">
        <v>500000</v>
      </c>
      <c r="H53">
        <v>280</v>
      </c>
    </row>
    <row r="54" spans="5:8" x14ac:dyDescent="0.2">
      <c r="E54" s="1">
        <v>30000001</v>
      </c>
      <c r="F54">
        <f>ROUNDUP(('GNotKG-Gebührenrechner'!C8-E54+1)/G54,0)*H54+22985</f>
        <v>19385</v>
      </c>
      <c r="G54">
        <v>1000000</v>
      </c>
      <c r="H54">
        <v>120</v>
      </c>
    </row>
    <row r="55" spans="5:8" x14ac:dyDescent="0.2">
      <c r="E55" s="1">
        <v>60000001</v>
      </c>
      <c r="F55">
        <v>26585</v>
      </c>
    </row>
    <row r="56" spans="5:8" x14ac:dyDescent="0.2">
      <c r="E56">
        <v>60000000000000</v>
      </c>
      <c r="F56">
        <v>26585</v>
      </c>
    </row>
    <row r="57" spans="5:8" x14ac:dyDescent="0.2">
      <c r="E57">
        <v>0</v>
      </c>
      <c r="F57">
        <v>15</v>
      </c>
    </row>
    <row r="58" spans="5:8" x14ac:dyDescent="0.2">
      <c r="E58">
        <v>501</v>
      </c>
      <c r="F58">
        <f>ROUNDUP(('GNotKG-Gebührenrechner'!C9-E58+1)/G58,0)*H58+15</f>
        <v>11</v>
      </c>
      <c r="G58">
        <v>500</v>
      </c>
      <c r="H58">
        <v>4</v>
      </c>
    </row>
    <row r="59" spans="5:8" x14ac:dyDescent="0.2">
      <c r="E59">
        <v>2001</v>
      </c>
      <c r="F59">
        <f>ROUNDUP(('GNotKG-Gebührenrechner'!C9-E59+1)/G59,0)*H59+27</f>
        <v>15</v>
      </c>
      <c r="G59">
        <v>1000</v>
      </c>
      <c r="H59">
        <v>6</v>
      </c>
    </row>
    <row r="60" spans="5:8" x14ac:dyDescent="0.2">
      <c r="E60">
        <v>10001</v>
      </c>
      <c r="F60">
        <f>ROUNDUP(('GNotKG-Gebührenrechner'!C9-E60+1)/G60,0)*H60+75</f>
        <v>43</v>
      </c>
      <c r="G60">
        <v>3000</v>
      </c>
      <c r="H60">
        <v>8</v>
      </c>
    </row>
    <row r="61" spans="5:8" x14ac:dyDescent="0.2">
      <c r="E61">
        <v>25001</v>
      </c>
      <c r="F61">
        <f>ROUNDUP(('GNotKG-Gebührenrechner'!C9-E61+1)/G61,0)*H61+115</f>
        <v>65</v>
      </c>
      <c r="G61">
        <v>5000</v>
      </c>
      <c r="H61">
        <v>10</v>
      </c>
    </row>
    <row r="62" spans="5:8" x14ac:dyDescent="0.2">
      <c r="E62">
        <v>50001</v>
      </c>
      <c r="F62">
        <f>ROUNDUP(('GNotKG-Gebührenrechner'!C9-E62+1)/G62,0)*H62+165</f>
        <v>57</v>
      </c>
      <c r="G62">
        <v>15000</v>
      </c>
      <c r="H62">
        <v>27</v>
      </c>
    </row>
    <row r="63" spans="5:8" x14ac:dyDescent="0.2">
      <c r="E63">
        <v>200001</v>
      </c>
      <c r="F63">
        <f>ROUNDUP(('GNotKG-Gebührenrechner'!C9-E63+1)/G63,0)*H63+435</f>
        <v>85</v>
      </c>
      <c r="G63">
        <v>30000</v>
      </c>
      <c r="H63">
        <v>50</v>
      </c>
    </row>
    <row r="64" spans="5:8" x14ac:dyDescent="0.2">
      <c r="E64">
        <v>500001</v>
      </c>
      <c r="F64">
        <f>ROUNDUP(('GNotKG-Gebührenrechner'!C9-E64+1)/G64,0)*H64+935</f>
        <v>135</v>
      </c>
      <c r="G64">
        <v>50000</v>
      </c>
      <c r="H64">
        <v>80</v>
      </c>
    </row>
    <row r="65" spans="5:8" x14ac:dyDescent="0.2">
      <c r="E65">
        <v>5000001</v>
      </c>
      <c r="F65">
        <f>ROUNDUP(('GNotKG-Gebührenrechner'!C9-E65+1)/G65,0)*H65+8135</f>
        <v>4885</v>
      </c>
      <c r="G65">
        <v>200000</v>
      </c>
      <c r="H65">
        <v>130</v>
      </c>
    </row>
    <row r="66" spans="5:8" x14ac:dyDescent="0.2">
      <c r="E66">
        <v>10000001</v>
      </c>
      <c r="F66">
        <f>ROUNDUP(('GNotKG-Gebührenrechner'!C9-E66+1)/G66,0)*H66+11385</f>
        <v>5385</v>
      </c>
      <c r="G66">
        <v>250000</v>
      </c>
      <c r="H66">
        <v>150</v>
      </c>
    </row>
    <row r="67" spans="5:8" x14ac:dyDescent="0.2">
      <c r="E67" s="1">
        <v>20000001</v>
      </c>
      <c r="F67">
        <f>ROUNDUP(('GNotKG-Gebührenrechner'!C9-E67+1)/G67,0)*H67+17385</f>
        <v>6185</v>
      </c>
      <c r="G67">
        <v>500000</v>
      </c>
      <c r="H67">
        <v>280</v>
      </c>
    </row>
    <row r="68" spans="5:8" x14ac:dyDescent="0.2">
      <c r="E68">
        <v>30000001</v>
      </c>
      <c r="F68">
        <f>ROUNDUP(('GNotKG-Gebührenrechner'!C9-E68+1)/G68,0)*H68+22985</f>
        <v>19385</v>
      </c>
      <c r="G68">
        <v>1000000</v>
      </c>
      <c r="H68">
        <v>120</v>
      </c>
    </row>
    <row r="69" spans="5:8" x14ac:dyDescent="0.2">
      <c r="E69">
        <v>60000001</v>
      </c>
      <c r="F69">
        <v>26585</v>
      </c>
    </row>
    <row r="70" spans="5:8" x14ac:dyDescent="0.2">
      <c r="E70">
        <v>60000000000000</v>
      </c>
      <c r="F70">
        <v>26585</v>
      </c>
    </row>
    <row r="71" spans="5:8" x14ac:dyDescent="0.2">
      <c r="E71">
        <v>0</v>
      </c>
      <c r="F71">
        <v>15</v>
      </c>
    </row>
    <row r="72" spans="5:8" x14ac:dyDescent="0.2">
      <c r="E72">
        <v>501</v>
      </c>
      <c r="F72">
        <f>ROUNDUP(('GNotKG-Gebührenrechner'!C10-E72+1)/G72,0)*H72+15</f>
        <v>11</v>
      </c>
      <c r="G72">
        <v>500</v>
      </c>
      <c r="H72">
        <v>4</v>
      </c>
    </row>
    <row r="73" spans="5:8" x14ac:dyDescent="0.2">
      <c r="E73">
        <v>2001</v>
      </c>
      <c r="F73">
        <f>ROUNDUP(('GNotKG-Gebührenrechner'!C10-E73+1)/G73,0)*H73+27</f>
        <v>15</v>
      </c>
      <c r="G73">
        <v>1000</v>
      </c>
      <c r="H73">
        <v>6</v>
      </c>
    </row>
    <row r="74" spans="5:8" x14ac:dyDescent="0.2">
      <c r="E74">
        <v>10001</v>
      </c>
      <c r="F74">
        <f>ROUNDUP(('GNotKG-Gebührenrechner'!C10-E74+1)/G74,0)*H74+75</f>
        <v>43</v>
      </c>
      <c r="G74">
        <v>3000</v>
      </c>
      <c r="H74">
        <v>8</v>
      </c>
    </row>
    <row r="75" spans="5:8" x14ac:dyDescent="0.2">
      <c r="E75">
        <v>25001</v>
      </c>
      <c r="F75">
        <f>ROUNDUP(('GNotKG-Gebührenrechner'!C10-E75+1)/G75,0)*H75+115</f>
        <v>65</v>
      </c>
      <c r="G75">
        <v>5000</v>
      </c>
      <c r="H75">
        <v>10</v>
      </c>
    </row>
    <row r="76" spans="5:8" x14ac:dyDescent="0.2">
      <c r="E76">
        <v>50001</v>
      </c>
      <c r="F76">
        <f>ROUNDUP(('GNotKG-Gebührenrechner'!C10-E76+1)/G76,0)*H76+165</f>
        <v>57</v>
      </c>
      <c r="G76">
        <v>15000</v>
      </c>
      <c r="H76">
        <v>27</v>
      </c>
    </row>
    <row r="77" spans="5:8" x14ac:dyDescent="0.2">
      <c r="E77">
        <v>200001</v>
      </c>
      <c r="F77">
        <f>ROUNDUP(('GNotKG-Gebührenrechner'!C10-E77+1)/G77,0)*H77+435</f>
        <v>85</v>
      </c>
      <c r="G77">
        <v>30000</v>
      </c>
      <c r="H77">
        <v>50</v>
      </c>
    </row>
    <row r="78" spans="5:8" x14ac:dyDescent="0.2">
      <c r="E78">
        <v>500001</v>
      </c>
      <c r="F78">
        <f>ROUNDUP(('GNotKG-Gebührenrechner'!C10-E78+1)/G78,0)*H78+935</f>
        <v>135</v>
      </c>
      <c r="G78">
        <v>50000</v>
      </c>
      <c r="H78">
        <v>80</v>
      </c>
    </row>
    <row r="79" spans="5:8" x14ac:dyDescent="0.2">
      <c r="E79">
        <v>5000001</v>
      </c>
      <c r="F79">
        <f>ROUNDUP(('GNotKG-Gebührenrechner'!C10-E79+1)/G79,0)*H79+8135</f>
        <v>4885</v>
      </c>
      <c r="G79">
        <v>200000</v>
      </c>
      <c r="H79">
        <v>130</v>
      </c>
    </row>
    <row r="80" spans="5:8" x14ac:dyDescent="0.2">
      <c r="E80">
        <v>10000001</v>
      </c>
      <c r="F80">
        <f>ROUNDUP(('GNotKG-Gebührenrechner'!C10-E80+1)/G80,0)*H80+11385</f>
        <v>5385</v>
      </c>
      <c r="G80">
        <v>250000</v>
      </c>
      <c r="H80">
        <v>150</v>
      </c>
    </row>
    <row r="81" spans="5:8" x14ac:dyDescent="0.2">
      <c r="E81" s="1">
        <v>20000001</v>
      </c>
      <c r="F81">
        <f>ROUNDUP(('GNotKG-Gebührenrechner'!C10-E81+1)/G81,0)*H81+17385</f>
        <v>6185</v>
      </c>
      <c r="G81">
        <v>500000</v>
      </c>
      <c r="H81">
        <v>280</v>
      </c>
    </row>
    <row r="82" spans="5:8" x14ac:dyDescent="0.2">
      <c r="E82">
        <v>30000001</v>
      </c>
      <c r="F82">
        <f>ROUNDUP(('GNotKG-Gebührenrechner'!C10-E82+1)/G82,0)*H82+22985</f>
        <v>19385</v>
      </c>
      <c r="G82">
        <v>1000000</v>
      </c>
      <c r="H82">
        <v>120</v>
      </c>
    </row>
    <row r="83" spans="5:8" x14ac:dyDescent="0.2">
      <c r="E83">
        <v>60000001</v>
      </c>
      <c r="F83">
        <v>26585</v>
      </c>
    </row>
    <row r="84" spans="5:8" x14ac:dyDescent="0.2">
      <c r="E84">
        <v>60000000000000</v>
      </c>
      <c r="F84">
        <v>26585</v>
      </c>
    </row>
    <row r="85" spans="5:8" x14ac:dyDescent="0.2">
      <c r="E85">
        <v>0</v>
      </c>
      <c r="F85">
        <v>15</v>
      </c>
    </row>
    <row r="86" spans="5:8" x14ac:dyDescent="0.2">
      <c r="E86">
        <v>501</v>
      </c>
      <c r="F86">
        <f>ROUNDUP(('GNotKG-Gebührenrechner'!C11-E86+1)/G86,0)*H86+15</f>
        <v>11</v>
      </c>
      <c r="G86">
        <v>500</v>
      </c>
      <c r="H86">
        <v>4</v>
      </c>
    </row>
    <row r="87" spans="5:8" x14ac:dyDescent="0.2">
      <c r="E87">
        <v>2001</v>
      </c>
      <c r="F87">
        <f>ROUNDUP(('GNotKG-Gebührenrechner'!C11-E87+1)/G87,0)*H87+27</f>
        <v>15</v>
      </c>
      <c r="G87">
        <v>1000</v>
      </c>
      <c r="H87">
        <v>6</v>
      </c>
    </row>
    <row r="88" spans="5:8" x14ac:dyDescent="0.2">
      <c r="E88">
        <v>10001</v>
      </c>
      <c r="F88">
        <f>ROUNDUP(('GNotKG-Gebührenrechner'!C11-E88+1)/G88,0)*H88+75</f>
        <v>43</v>
      </c>
      <c r="G88">
        <v>3000</v>
      </c>
      <c r="H88">
        <v>8</v>
      </c>
    </row>
    <row r="89" spans="5:8" x14ac:dyDescent="0.2">
      <c r="E89">
        <v>25001</v>
      </c>
      <c r="F89">
        <f>ROUNDUP(('GNotKG-Gebührenrechner'!C11-E89+1)/G89,0)*H89+115</f>
        <v>65</v>
      </c>
      <c r="G89">
        <v>5000</v>
      </c>
      <c r="H89">
        <v>10</v>
      </c>
    </row>
    <row r="90" spans="5:8" x14ac:dyDescent="0.2">
      <c r="E90">
        <v>50001</v>
      </c>
      <c r="F90">
        <f>ROUNDUP(('GNotKG-Gebührenrechner'!C11-E90+1)/G90,0)*H90+165</f>
        <v>57</v>
      </c>
      <c r="G90">
        <v>15000</v>
      </c>
      <c r="H90">
        <v>27</v>
      </c>
    </row>
    <row r="91" spans="5:8" x14ac:dyDescent="0.2">
      <c r="E91">
        <v>200001</v>
      </c>
      <c r="F91">
        <f>ROUNDUP(('GNotKG-Gebührenrechner'!C11-E91+1)/G91,0)*H91+435</f>
        <v>85</v>
      </c>
      <c r="G91">
        <v>30000</v>
      </c>
      <c r="H91">
        <v>50</v>
      </c>
    </row>
    <row r="92" spans="5:8" x14ac:dyDescent="0.2">
      <c r="E92">
        <v>500001</v>
      </c>
      <c r="F92">
        <f>ROUNDUP(('GNotKG-Gebührenrechner'!C11-E92+1)/G92,0)*H92+935</f>
        <v>135</v>
      </c>
      <c r="G92">
        <v>50000</v>
      </c>
      <c r="H92">
        <v>80</v>
      </c>
    </row>
    <row r="93" spans="5:8" x14ac:dyDescent="0.2">
      <c r="E93">
        <v>5000001</v>
      </c>
      <c r="F93">
        <f>ROUNDUP(('GNotKG-Gebührenrechner'!C11-E93+1)/G93,0)*H93+8135</f>
        <v>4885</v>
      </c>
      <c r="G93">
        <v>200000</v>
      </c>
      <c r="H93">
        <v>130</v>
      </c>
    </row>
    <row r="94" spans="5:8" x14ac:dyDescent="0.2">
      <c r="E94">
        <v>10000001</v>
      </c>
      <c r="F94">
        <f>ROUNDUP(('GNotKG-Gebührenrechner'!C11-E94+1)/G94,0)*H94+11385</f>
        <v>5385</v>
      </c>
      <c r="G94">
        <v>250000</v>
      </c>
      <c r="H94">
        <v>150</v>
      </c>
    </row>
    <row r="95" spans="5:8" x14ac:dyDescent="0.2">
      <c r="E95" s="1">
        <v>20000001</v>
      </c>
      <c r="F95">
        <f>ROUNDUP(('GNotKG-Gebührenrechner'!C11-E95+1)/G95,0)*H95+17385</f>
        <v>6185</v>
      </c>
      <c r="G95">
        <v>500000</v>
      </c>
      <c r="H95">
        <v>280</v>
      </c>
    </row>
    <row r="96" spans="5:8" x14ac:dyDescent="0.2">
      <c r="E96">
        <v>30000001</v>
      </c>
      <c r="F96">
        <f>ROUNDUP(('GNotKG-Gebührenrechner'!C11-E96+1)/G96,0)*H96+22985</f>
        <v>19385</v>
      </c>
      <c r="G96">
        <v>1000000</v>
      </c>
      <c r="H96">
        <v>120</v>
      </c>
    </row>
    <row r="97" spans="5:6" x14ac:dyDescent="0.2">
      <c r="E97">
        <v>60000001</v>
      </c>
      <c r="F97">
        <v>26585</v>
      </c>
    </row>
    <row r="98" spans="5:6" x14ac:dyDescent="0.2">
      <c r="E98">
        <v>60000000000000</v>
      </c>
      <c r="F98">
        <v>26585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GNotKG-Gebührenrechner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Gebührenrechner Version 1.0</dc:title>
  <dc:creator>Gutfried, M. (BNotK)</dc:creator>
  <cp:lastModifiedBy>Armin  Bendlin</cp:lastModifiedBy>
  <dcterms:created xsi:type="dcterms:W3CDTF">2013-06-30T19:06:15Z</dcterms:created>
  <dcterms:modified xsi:type="dcterms:W3CDTF">2015-11-14T18:51:14Z</dcterms:modified>
</cp:coreProperties>
</file>